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corey\Desktop\LVP docs\For Website\Inventory tracking\"/>
    </mc:Choice>
  </mc:AlternateContent>
  <xr:revisionPtr revIDLastSave="0" documentId="13_ncr:1_{BCD7F0D3-8435-4C00-ABBF-EFF7BA3B48A3}" xr6:coauthVersionLast="47" xr6:coauthVersionMax="47" xr10:uidLastSave="{00000000-0000-0000-0000-000000000000}"/>
  <bookViews>
    <workbookView xWindow="43080" yWindow="-120" windowWidth="29040" windowHeight="15720" activeTab="3" xr2:uid="{00000000-000D-0000-FFFF-FFFF00000000}"/>
  </bookViews>
  <sheets>
    <sheet name="Physical Inventory" sheetId="1" r:id="rId1"/>
    <sheet name="Vaccine Usage" sheetId="2" r:id="rId2"/>
    <sheet name="Received Vaccine" sheetId="3" r:id="rId3"/>
    <sheet name="Reconcilation and Reporting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5" l="1"/>
  <c r="L18" i="5"/>
  <c r="K18" i="5"/>
  <c r="J18" i="5"/>
  <c r="I18" i="5"/>
  <c r="H18" i="5"/>
  <c r="G18" i="5"/>
  <c r="F18" i="5"/>
  <c r="E18" i="5"/>
  <c r="D18" i="5"/>
  <c r="C18" i="5"/>
  <c r="M17" i="5"/>
  <c r="L17" i="5"/>
  <c r="K17" i="5"/>
  <c r="J17" i="5"/>
  <c r="I17" i="5"/>
  <c r="H17" i="5"/>
  <c r="G17" i="5"/>
  <c r="F17" i="5"/>
  <c r="E17" i="5"/>
  <c r="D17" i="5"/>
  <c r="C17" i="5"/>
  <c r="M15" i="5"/>
  <c r="L15" i="5"/>
  <c r="K15" i="5"/>
  <c r="J15" i="5"/>
  <c r="I15" i="5"/>
  <c r="H15" i="5"/>
  <c r="G15" i="5"/>
  <c r="F15" i="5"/>
  <c r="E15" i="5"/>
  <c r="D15" i="5"/>
  <c r="C15" i="5"/>
  <c r="M14" i="5"/>
  <c r="L14" i="5"/>
  <c r="K14" i="5"/>
  <c r="J14" i="5"/>
  <c r="I14" i="5"/>
  <c r="H14" i="5"/>
  <c r="G14" i="5"/>
  <c r="F14" i="5"/>
  <c r="E14" i="5"/>
  <c r="D14" i="5"/>
  <c r="C14" i="5"/>
  <c r="I11" i="5"/>
  <c r="I20" i="5" s="1"/>
  <c r="H11" i="5"/>
  <c r="H20" i="5" s="1"/>
  <c r="M10" i="5"/>
  <c r="L10" i="5"/>
  <c r="K10" i="5"/>
  <c r="J10" i="5"/>
  <c r="I10" i="5"/>
  <c r="H10" i="5"/>
  <c r="G10" i="5"/>
  <c r="F10" i="5"/>
  <c r="E10" i="5"/>
  <c r="D10" i="5"/>
  <c r="C10" i="5"/>
  <c r="M9" i="5"/>
  <c r="M12" i="5" s="1"/>
  <c r="M21" i="5" s="1"/>
  <c r="L9" i="5"/>
  <c r="L12" i="5" s="1"/>
  <c r="L21" i="5" s="1"/>
  <c r="K9" i="5"/>
  <c r="K12" i="5" s="1"/>
  <c r="K21" i="5" s="1"/>
  <c r="J9" i="5"/>
  <c r="J12" i="5" s="1"/>
  <c r="J21" i="5" s="1"/>
  <c r="I9" i="5"/>
  <c r="I12" i="5" s="1"/>
  <c r="I21" i="5" s="1"/>
  <c r="H9" i="5"/>
  <c r="H12" i="5" s="1"/>
  <c r="H21" i="5" s="1"/>
  <c r="G9" i="5"/>
  <c r="G12" i="5" s="1"/>
  <c r="G21" i="5" s="1"/>
  <c r="F9" i="5"/>
  <c r="F12" i="5" s="1"/>
  <c r="F21" i="5" s="1"/>
  <c r="E9" i="5"/>
  <c r="E12" i="5" s="1"/>
  <c r="E21" i="5" s="1"/>
  <c r="D9" i="5"/>
  <c r="D12" i="5" s="1"/>
  <c r="D21" i="5" s="1"/>
  <c r="C9" i="5"/>
  <c r="C12" i="5" s="1"/>
  <c r="C21" i="5" s="1"/>
  <c r="M8" i="5"/>
  <c r="M11" i="5" s="1"/>
  <c r="M20" i="5" s="1"/>
  <c r="L8" i="5"/>
  <c r="L11" i="5" s="1"/>
  <c r="L20" i="5" s="1"/>
  <c r="K8" i="5"/>
  <c r="K11" i="5" s="1"/>
  <c r="K20" i="5" s="1"/>
  <c r="J8" i="5"/>
  <c r="J11" i="5" s="1"/>
  <c r="J20" i="5" s="1"/>
  <c r="I8" i="5"/>
  <c r="H8" i="5"/>
  <c r="G8" i="5"/>
  <c r="G11" i="5" s="1"/>
  <c r="G20" i="5" s="1"/>
  <c r="F8" i="5"/>
  <c r="F11" i="5" s="1"/>
  <c r="F20" i="5" s="1"/>
  <c r="E8" i="5"/>
  <c r="E11" i="5" s="1"/>
  <c r="E20" i="5" s="1"/>
  <c r="D8" i="5"/>
  <c r="D11" i="5" s="1"/>
  <c r="D20" i="5" s="1"/>
  <c r="C8" i="5"/>
  <c r="C11" i="5" s="1"/>
  <c r="C20" i="5" s="1"/>
  <c r="M6" i="5"/>
  <c r="L6" i="5"/>
  <c r="K6" i="5"/>
  <c r="J6" i="5"/>
  <c r="I6" i="5"/>
  <c r="H6" i="5"/>
  <c r="G6" i="5"/>
  <c r="F6" i="5"/>
  <c r="E6" i="5"/>
  <c r="D6" i="5"/>
  <c r="M5" i="5"/>
  <c r="L5" i="5"/>
  <c r="K5" i="5"/>
  <c r="J5" i="5"/>
  <c r="I5" i="5"/>
  <c r="H5" i="5"/>
  <c r="G5" i="5"/>
  <c r="F5" i="5"/>
  <c r="E5" i="5"/>
  <c r="D5" i="5"/>
  <c r="E3" i="3" l="1"/>
  <c r="C3" i="3"/>
  <c r="E3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Harder, Ken (AGR)</author>
  </authors>
  <commentList>
    <comment ref="C5" authorId="0" shapeId="0" xr:uid="{E8F3D296-9F9D-46C6-B916-5E64A4B54571}">
      <text>
        <r>
          <rPr>
            <b/>
            <sz val="9"/>
            <color indexed="81"/>
            <rFont val="Tahoma"/>
            <family val="2"/>
          </rPr>
          <t>Harder, Ken (AGR):</t>
        </r>
        <r>
          <rPr>
            <sz val="9"/>
            <color indexed="81"/>
            <rFont val="Tahoma"/>
            <family val="2"/>
          </rPr>
          <t xml:space="preserve">
Enter your starting inventory here</t>
        </r>
      </text>
    </comment>
  </commentList>
</comments>
</file>

<file path=xl/sharedStrings.xml><?xml version="1.0" encoding="utf-8"?>
<sst xmlns="http://schemas.openxmlformats.org/spreadsheetml/2006/main" count="47" uniqueCount="40">
  <si>
    <t>Rabies Vaccine Doses</t>
  </si>
  <si>
    <t>DAPP2 Vaccine Doses</t>
  </si>
  <si>
    <t>Inventory Counted By</t>
  </si>
  <si>
    <t>Name of Animal Owner</t>
  </si>
  <si>
    <t>Name of Animal</t>
  </si>
  <si>
    <t>Animal Type</t>
  </si>
  <si>
    <t>Rabies Amount Administered (# of doses)</t>
  </si>
  <si>
    <t>DAPP administered (# of doses)</t>
  </si>
  <si>
    <t>Received from</t>
  </si>
  <si>
    <t>Number of Rabies Vaccines received</t>
  </si>
  <si>
    <t>Number of DAPP received</t>
  </si>
  <si>
    <t>DAPP Date of expiration (YYYY-MM-DD)</t>
  </si>
  <si>
    <t>Rabies Date of Expiration (YYYY-MM-DD)</t>
  </si>
  <si>
    <t>Date (YYYY-MM-DD)</t>
  </si>
  <si>
    <t>Total</t>
  </si>
  <si>
    <t>Monthly Report</t>
  </si>
  <si>
    <t>Part A- Physical Inventory</t>
  </si>
  <si>
    <t>Last Month Inventory:</t>
  </si>
  <si>
    <t>Rabies Vaccine Vials (doses):</t>
  </si>
  <si>
    <t>DAPP Vaccine doses:</t>
  </si>
  <si>
    <t>End of this month Inventory</t>
  </si>
  <si>
    <t>Rabies Vaccine doses:</t>
  </si>
  <si>
    <t>Dapp Vaccine doses:</t>
  </si>
  <si>
    <t>Part B- Reported Use</t>
  </si>
  <si>
    <t>Rabies Vaccine Total:</t>
  </si>
  <si>
    <t>DAPP Vaccine Total:</t>
  </si>
  <si>
    <t>Part C- Reconcilation</t>
  </si>
  <si>
    <t>Part A3 Rabies -(minus) Part B Rabies</t>
  </si>
  <si>
    <t>Part A3 DAPP -(minus) Part B DAPP</t>
  </si>
  <si>
    <t>*If difference is "0" you are balanced</t>
  </si>
  <si>
    <t>* If difference is not zero, please provide an explanation</t>
  </si>
  <si>
    <t>Part D- Other Reporting</t>
  </si>
  <si>
    <r>
      <t xml:space="preserve">Have all owners signed a consent for vaccination? </t>
    </r>
    <r>
      <rPr>
        <i/>
        <sz val="11"/>
        <color theme="1"/>
        <rFont val="Calibri"/>
        <family val="2"/>
        <scheme val="minor"/>
      </rPr>
      <t>* If no please provide an explanation</t>
    </r>
  </si>
  <si>
    <r>
      <t xml:space="preserve">Any adverse reactions reported? </t>
    </r>
    <r>
      <rPr>
        <i/>
        <sz val="11"/>
        <color theme="1"/>
        <rFont val="Calibri"/>
        <family val="2"/>
        <scheme val="minor"/>
      </rPr>
      <t>* If yes, please provide details</t>
    </r>
  </si>
  <si>
    <r>
      <t xml:space="preserve">This month Physical Usage </t>
    </r>
    <r>
      <rPr>
        <b/>
        <i/>
        <sz val="11"/>
        <color theme="1"/>
        <rFont val="Calibri"/>
        <family val="2"/>
        <scheme val="minor"/>
      </rPr>
      <t>* Last month inventory - (minus) this month inventory</t>
    </r>
  </si>
  <si>
    <t>Part B(a)- Received</t>
  </si>
  <si>
    <t>FVRCP administered (# of doses)</t>
  </si>
  <si>
    <t>Number of FVRCP received</t>
  </si>
  <si>
    <t>FVRCP Date of expiration (YYYY-MM-DD)</t>
  </si>
  <si>
    <t>Was vaccine received by the DV this month?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</si>
</sst>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/>
    <xf numFmtId="17" fontId="1" fillId="0" borderId="0" xfId="0" applyNumberFormat="1" applyFont="1"/>
    <xf numFmtId="1" fontId="0" fillId="0" borderId="0" xfId="0" applyNumberFormat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</cellXfs>
  <cellStyles count="1">
    <cellStyle name="Normal" xfId="0" builtinId="0"/>
  </cellStyles>
  <dxfs count="2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" formatCode="yyyy/mm/dd"/>
    </dxf>
    <dxf>
      <numFmt numFmtId="1" formatCode="0"/>
    </dxf>
    <dxf>
      <numFmt numFmtId="19" formatCode="yyyy/mm/dd"/>
    </dxf>
    <dxf>
      <numFmt numFmtId="1" formatCode="0"/>
    </dxf>
    <dxf>
      <numFmt numFmtId="19" formatCode="yyyy/mm/dd"/>
    </dxf>
    <dxf>
      <font>
        <b/>
      </font>
      <alignment horizontal="general" vertical="bottom" textRotation="0" wrapText="1" indent="0" justifyLastLine="0" shrinkToFit="0" readingOrder="0"/>
    </dxf>
    <dxf>
      <numFmt numFmtId="1" formatCode="0"/>
    </dxf>
    <dxf>
      <numFmt numFmtId="1" formatCode="0"/>
    </dxf>
    <dxf>
      <numFmt numFmtId="19" formatCode="yyyy/mm/dd"/>
    </dxf>
    <dxf>
      <alignment horizontal="general" vertical="bottom" textRotation="0" wrapText="1" indent="0" justifyLastLine="0" shrinkToFit="0" readingOrder="0"/>
    </dxf>
    <dxf>
      <protection locked="0" hidden="0"/>
    </dxf>
    <dxf>
      <numFmt numFmtId="1" formatCode="0"/>
      <protection locked="0" hidden="0"/>
    </dxf>
    <dxf>
      <numFmt numFmtId="1" formatCode="0"/>
      <protection locked="0" hidden="0"/>
    </dxf>
    <dxf>
      <numFmt numFmtId="19" formatCode="yyyy/mm/dd"/>
      <protection locked="1" hidden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2" totalsRowShown="0" headerRowDxfId="20">
  <autoFilter ref="A1:D12" xr:uid="{00000000-0009-0000-0100-000001000000}"/>
  <tableColumns count="4">
    <tableColumn id="1" xr3:uid="{00000000-0010-0000-0000-000001000000}" name="Date (YYYY-MM-DD)" dataDxfId="19"/>
    <tableColumn id="2" xr3:uid="{00000000-0010-0000-0000-000002000000}" name="Rabies Vaccine Doses" dataDxfId="18"/>
    <tableColumn id="3" xr3:uid="{00000000-0010-0000-0000-000003000000}" name="DAPP2 Vaccine Doses" dataDxfId="17"/>
    <tableColumn id="4" xr3:uid="{00000000-0010-0000-0000-000004000000}" name="Inventory Counted By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G3" totalsRowCount="1" headerRowDxfId="15">
  <autoFilter ref="A1:G2" xr:uid="{00000000-0009-0000-0100-000002000000}"/>
  <tableColumns count="7">
    <tableColumn id="1" xr3:uid="{00000000-0010-0000-0100-000001000000}" name="Date (YYYY-MM-DD)" totalsRowLabel="Total" dataDxfId="14"/>
    <tableColumn id="2" xr3:uid="{00000000-0010-0000-0100-000002000000}" name="Name of Animal Owner"/>
    <tableColumn id="3" xr3:uid="{00000000-0010-0000-0100-000003000000}" name="Name of Animal"/>
    <tableColumn id="4" xr3:uid="{00000000-0010-0000-0100-000004000000}" name="Animal Type"/>
    <tableColumn id="5" xr3:uid="{00000000-0010-0000-0100-000005000000}" name="Rabies Amount Administered (# of doses)" totalsRowFunction="sum" dataDxfId="13" totalsRowDxfId="4"/>
    <tableColumn id="6" xr3:uid="{00000000-0010-0000-0100-000006000000}" name="DAPP administered (# of doses)" totalsRowFunction="sum" dataDxfId="12" totalsRowDxfId="3"/>
    <tableColumn id="9" xr3:uid="{4D6AFB23-95A1-489D-8262-826414D98A7D}" name="FVRCP administered (# of doses)" dataDxfId="5" totalsRow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H3" insertRow="1" totalsRowCount="1" headerRowDxfId="11">
  <autoFilter ref="A1:H2" xr:uid="{00000000-0009-0000-0100-000003000000}"/>
  <tableColumns count="8">
    <tableColumn id="1" xr3:uid="{00000000-0010-0000-0200-000001000000}" name="Date (YYYY-MM-DD)" totalsRowLabel="Total" dataDxfId="10"/>
    <tableColumn id="2" xr3:uid="{00000000-0010-0000-0200-000002000000}" name="Received from"/>
    <tableColumn id="4" xr3:uid="{00000000-0010-0000-0200-000004000000}" name="Number of Rabies Vaccines received" totalsRowFunction="sum" dataDxfId="9"/>
    <tableColumn id="5" xr3:uid="{00000000-0010-0000-0200-000005000000}" name="Rabies Date of Expiration (YYYY-MM-DD)" dataDxfId="8"/>
    <tableColumn id="6" xr3:uid="{00000000-0010-0000-0200-000006000000}" name="Number of DAPP received" totalsRowFunction="sum" dataDxfId="7"/>
    <tableColumn id="7" xr3:uid="{00000000-0010-0000-0200-000007000000}" name="DAPP Date of expiration (YYYY-MM-DD)" dataDxfId="6"/>
    <tableColumn id="3" xr3:uid="{F11F95B4-481E-4E75-BF21-392948D966B9}" name="Number of FVRCP received"/>
    <tableColumn id="8" xr3:uid="{F32027E4-D491-434A-A70B-49A290DD3FC4}" name="FVRCP Date of expiration (YYYY-MM-DD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O14" sqref="O14"/>
    </sheetView>
  </sheetViews>
  <sheetFormatPr defaultRowHeight="14.25" x14ac:dyDescent="0.45"/>
  <cols>
    <col min="1" max="1" width="13.265625" customWidth="1"/>
    <col min="2" max="2" width="15" customWidth="1"/>
    <col min="3" max="3" width="14.73046875" customWidth="1"/>
    <col min="4" max="4" width="23" customWidth="1"/>
  </cols>
  <sheetData>
    <row r="1" spans="1:4" ht="28.5" x14ac:dyDescent="0.45">
      <c r="A1" s="1" t="s">
        <v>13</v>
      </c>
      <c r="B1" s="1" t="s">
        <v>0</v>
      </c>
      <c r="C1" s="1" t="s">
        <v>1</v>
      </c>
      <c r="D1" s="1" t="s">
        <v>2</v>
      </c>
    </row>
    <row r="2" spans="1:4" x14ac:dyDescent="0.45">
      <c r="A2" s="2">
        <v>45077</v>
      </c>
      <c r="B2" s="12"/>
      <c r="C2" s="12"/>
      <c r="D2" s="11"/>
    </row>
    <row r="3" spans="1:4" x14ac:dyDescent="0.45">
      <c r="A3" s="2">
        <v>45107</v>
      </c>
      <c r="B3" s="12"/>
      <c r="C3" s="12"/>
      <c r="D3" s="11"/>
    </row>
    <row r="4" spans="1:4" x14ac:dyDescent="0.45">
      <c r="A4" s="2">
        <v>45138</v>
      </c>
      <c r="B4" s="12"/>
      <c r="C4" s="12"/>
      <c r="D4" s="11"/>
    </row>
    <row r="5" spans="1:4" x14ac:dyDescent="0.45">
      <c r="A5" s="2">
        <v>45169</v>
      </c>
      <c r="B5" s="12"/>
      <c r="C5" s="12"/>
      <c r="D5" s="11"/>
    </row>
    <row r="6" spans="1:4" x14ac:dyDescent="0.45">
      <c r="A6" s="2">
        <v>45199</v>
      </c>
      <c r="B6" s="12"/>
      <c r="C6" s="12"/>
      <c r="D6" s="11"/>
    </row>
    <row r="7" spans="1:4" x14ac:dyDescent="0.45">
      <c r="A7" s="2">
        <v>45230</v>
      </c>
      <c r="B7" s="12"/>
      <c r="C7" s="12"/>
      <c r="D7" s="11"/>
    </row>
    <row r="8" spans="1:4" x14ac:dyDescent="0.45">
      <c r="A8" s="2">
        <v>45260</v>
      </c>
      <c r="B8" s="12"/>
      <c r="C8" s="12"/>
      <c r="D8" s="11"/>
    </row>
    <row r="9" spans="1:4" x14ac:dyDescent="0.45">
      <c r="A9" s="2">
        <v>45291</v>
      </c>
      <c r="B9" s="12"/>
      <c r="C9" s="12"/>
      <c r="D9" s="11"/>
    </row>
    <row r="10" spans="1:4" x14ac:dyDescent="0.45">
      <c r="A10" s="2">
        <v>45322</v>
      </c>
      <c r="B10" s="12"/>
      <c r="C10" s="12"/>
      <c r="D10" s="11"/>
    </row>
    <row r="11" spans="1:4" x14ac:dyDescent="0.45">
      <c r="A11" s="2">
        <v>45351</v>
      </c>
      <c r="B11" s="12"/>
      <c r="C11" s="12"/>
      <c r="D11" s="11"/>
    </row>
    <row r="12" spans="1:4" x14ac:dyDescent="0.45">
      <c r="A12" s="2">
        <v>45382</v>
      </c>
      <c r="B12" s="12"/>
      <c r="C12" s="12"/>
      <c r="D12" s="11"/>
    </row>
  </sheetData>
  <sheetProtection algorithmName="SHA-512" hashValue="zR7XNtJOhiqrezYlZerJ6HEHMR7Vwg1gt6G6deuwF874g/DlfgFpROgdSnmiQL0Wwcb7toSgEdoPlPR8zDiG4g==" saltValue="mu8c70lzwVlux+SBHyYasw==" spinCount="100000" sheet="1" objects="1" scenarios="1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workbookViewId="0">
      <selection activeCell="G1" sqref="G1"/>
    </sheetView>
  </sheetViews>
  <sheetFormatPr defaultRowHeight="14.25" x14ac:dyDescent="0.45"/>
  <cols>
    <col min="1" max="1" width="11" bestFit="1" customWidth="1"/>
    <col min="2" max="2" width="29" customWidth="1"/>
    <col min="3" max="3" width="23.59765625" customWidth="1"/>
    <col min="4" max="4" width="20.86328125" customWidth="1"/>
    <col min="5" max="5" width="14.265625" customWidth="1"/>
    <col min="6" max="7" width="14.1328125" customWidth="1"/>
  </cols>
  <sheetData>
    <row r="1" spans="1:7" ht="42.75" x14ac:dyDescent="0.45">
      <c r="A1" s="1" t="s">
        <v>13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36</v>
      </c>
    </row>
    <row r="2" spans="1:7" x14ac:dyDescent="0.45">
      <c r="A2" s="2"/>
      <c r="E2" s="9"/>
      <c r="F2" s="9"/>
      <c r="G2" s="9"/>
    </row>
    <row r="3" spans="1:7" x14ac:dyDescent="0.45">
      <c r="A3" t="s">
        <v>14</v>
      </c>
      <c r="E3" s="9">
        <f>SUBTOTAL(109,Table2[Rabies Amount Administered ('# of doses)])</f>
        <v>0</v>
      </c>
      <c r="F3" s="9">
        <f>SUBTOTAL(109,Table2[DAPP administered ('# of doses)])</f>
        <v>0</v>
      </c>
      <c r="G3" s="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activeCell="E7" sqref="E7"/>
    </sheetView>
  </sheetViews>
  <sheetFormatPr defaultRowHeight="14.25" x14ac:dyDescent="0.45"/>
  <cols>
    <col min="1" max="1" width="13.86328125" customWidth="1"/>
    <col min="2" max="2" width="35.73046875" customWidth="1"/>
    <col min="3" max="3" width="12.86328125" customWidth="1"/>
    <col min="4" max="4" width="16.1328125" bestFit="1" customWidth="1"/>
    <col min="5" max="5" width="15.53125" customWidth="1"/>
    <col min="6" max="6" width="17.1328125" bestFit="1" customWidth="1"/>
    <col min="7" max="7" width="11.33203125" customWidth="1"/>
    <col min="8" max="8" width="12" customWidth="1"/>
  </cols>
  <sheetData>
    <row r="1" spans="1:8" ht="57" x14ac:dyDescent="0.45">
      <c r="A1" s="3" t="s">
        <v>13</v>
      </c>
      <c r="B1" s="3" t="s">
        <v>8</v>
      </c>
      <c r="C1" s="3" t="s">
        <v>9</v>
      </c>
      <c r="D1" s="3" t="s">
        <v>12</v>
      </c>
      <c r="E1" s="3" t="s">
        <v>10</v>
      </c>
      <c r="F1" s="3" t="s">
        <v>11</v>
      </c>
      <c r="G1" s="3" t="s">
        <v>37</v>
      </c>
      <c r="H1" s="3" t="s">
        <v>38</v>
      </c>
    </row>
    <row r="2" spans="1:8" x14ac:dyDescent="0.45">
      <c r="A2" s="2"/>
      <c r="C2" s="9"/>
      <c r="D2" s="2"/>
      <c r="E2" s="9"/>
      <c r="F2" s="2"/>
    </row>
    <row r="3" spans="1:8" x14ac:dyDescent="0.45">
      <c r="A3" t="s">
        <v>14</v>
      </c>
      <c r="C3">
        <f>SUBTOTAL(109,Table3[Number of Rabies Vaccines received])</f>
        <v>0</v>
      </c>
      <c r="E3">
        <f>SUBTOTAL(109,Table3[Number of DAPP received])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E933-5289-4BFA-87B6-500F30C2E60A}">
  <dimension ref="A1:M28"/>
  <sheetViews>
    <sheetView tabSelected="1" workbookViewId="0">
      <selection activeCell="C5" sqref="C5"/>
    </sheetView>
  </sheetViews>
  <sheetFormatPr defaultRowHeight="14.25" x14ac:dyDescent="0.45"/>
  <cols>
    <col min="1" max="1" width="23.73046875" customWidth="1"/>
    <col min="2" max="2" width="34.59765625" customWidth="1"/>
    <col min="3" max="3" width="19.3984375" customWidth="1"/>
    <col min="4" max="4" width="20.3984375" customWidth="1"/>
    <col min="5" max="5" width="21" customWidth="1"/>
    <col min="6" max="6" width="22.59765625" customWidth="1"/>
    <col min="7" max="7" width="21.265625" customWidth="1"/>
    <col min="8" max="8" width="22.265625" customWidth="1"/>
    <col min="9" max="9" width="21.59765625" customWidth="1"/>
    <col min="10" max="10" width="21.265625" customWidth="1"/>
    <col min="11" max="11" width="21.59765625" customWidth="1"/>
    <col min="12" max="12" width="21.265625" customWidth="1"/>
    <col min="13" max="13" width="18.86328125" customWidth="1"/>
  </cols>
  <sheetData>
    <row r="1" spans="1:13" x14ac:dyDescent="0.45">
      <c r="A1" s="4" t="s">
        <v>15</v>
      </c>
      <c r="C1" s="8">
        <v>45047</v>
      </c>
      <c r="D1" s="8">
        <v>45078</v>
      </c>
      <c r="E1" s="8">
        <v>45108</v>
      </c>
      <c r="F1" s="8">
        <v>45139</v>
      </c>
      <c r="G1" s="8">
        <v>45170</v>
      </c>
      <c r="H1" s="8">
        <v>45200</v>
      </c>
      <c r="I1" s="8">
        <v>45231</v>
      </c>
      <c r="J1" s="8">
        <v>45261</v>
      </c>
      <c r="K1" s="8">
        <v>45292</v>
      </c>
      <c r="L1" s="8">
        <v>45323</v>
      </c>
      <c r="M1" s="8">
        <v>45352</v>
      </c>
    </row>
    <row r="2" spans="1:13" x14ac:dyDescent="0.45">
      <c r="A2" s="4"/>
    </row>
    <row r="3" spans="1:13" x14ac:dyDescent="0.45">
      <c r="A3" s="4" t="s">
        <v>16</v>
      </c>
    </row>
    <row r="4" spans="1:13" x14ac:dyDescent="0.45">
      <c r="A4" s="4">
        <v>1</v>
      </c>
      <c r="B4" s="4" t="s">
        <v>17</v>
      </c>
    </row>
    <row r="5" spans="1:13" x14ac:dyDescent="0.45">
      <c r="B5" t="s">
        <v>18</v>
      </c>
      <c r="C5" s="10"/>
      <c r="D5" t="str">
        <f>IF(SUMIFS(Table1[Rabies Vaccine Doses],Table1[Date (YYYY-MM-DD)],"&gt;=2023/05/01", Table1[Date (YYYY-MM-DD)],"&lt;=2023/05/31")&gt;0,SUMIFS(Table1[Rabies Vaccine Doses],Table1[Date (YYYY-MM-DD)],"&gt;=2023/05/01", Table1[Date (YYYY-MM-DD)],"&lt;=2023/05/31")," ")</f>
        <v xml:space="preserve"> </v>
      </c>
      <c r="E5" t="str">
        <f>IF(SUMIFS(Table1[Rabies Vaccine Doses],Table1[Date (YYYY-MM-DD)],"&gt;=2023/06/01", Table1[Date (YYYY-MM-DD)],"&lt;=2023/06/30")&gt;0,SUMIFS(Table1[Rabies Vaccine Doses],Table1[Date (YYYY-MM-DD)],"&gt;=2023/06/01", Table1[Date (YYYY-MM-DD)],"&lt;=2023/06/30")," ")</f>
        <v xml:space="preserve"> </v>
      </c>
      <c r="F5" t="str">
        <f>IF(SUMIFS(Table1[Rabies Vaccine Doses],Table1[Date (YYYY-MM-DD)],"&gt;=2023/07/01", Table1[Date (YYYY-MM-DD)],"&lt;=2023/07/31")&gt;0,SUMIFS(Table1[Rabies Vaccine Doses],Table1[Date (YYYY-MM-DD)],"&gt;=2023/07/01", Table1[Date (YYYY-MM-DD)],"&lt;=2023/07/31")," ")</f>
        <v xml:space="preserve"> </v>
      </c>
      <c r="G5" t="str">
        <f>IF(SUMIFS(Table1[Rabies Vaccine Doses],Table1[Date (YYYY-MM-DD)],"&gt;=2023/08/01", Table1[Date (YYYY-MM-DD)],"&lt;=2023/08/31")&gt;0,SUMIFS(Table1[Rabies Vaccine Doses],Table1[Date (YYYY-MM-DD)],"&gt;=2023/08/01", Table1[Date (YYYY-MM-DD)],"&lt;=2023/08/31")," ")</f>
        <v xml:space="preserve"> </v>
      </c>
      <c r="H5" t="str">
        <f>IF(SUMIFS(Table1[Rabies Vaccine Doses],Table1[Date (YYYY-MM-DD)],"&gt;=2023/09/01", Table1[Date (YYYY-MM-DD)],"&lt;=2023/09/30")&gt;0,SUMIFS(Table1[Rabies Vaccine Doses],Table1[Date (YYYY-MM-DD)],"&gt;=2023/09/01", Table1[Date (YYYY-MM-DD)],"&lt;=2023/09/30")," ")</f>
        <v xml:space="preserve"> </v>
      </c>
      <c r="I5" t="str">
        <f>IF(SUMIFS(Table1[Rabies Vaccine Doses],Table1[Date (YYYY-MM-DD)],"&gt;=2023/10/01", Table1[Date (YYYY-MM-DD)],"&lt;=2023/10/31")&gt;0,SUMIFS(Table1[Rabies Vaccine Doses],Table1[Date (YYYY-MM-DD)],"&gt;=2023/10/01", Table1[Date (YYYY-MM-DD)],"&lt;=2023/10/31")," ")</f>
        <v xml:space="preserve"> </v>
      </c>
      <c r="J5" t="str">
        <f>IF(SUMIFS(Table1[Rabies Vaccine Doses],Table1[Date (YYYY-MM-DD)],"&gt;=2023/11/01", Table1[Date (YYYY-MM-DD)],"&lt;=2023/11/30")&gt;0,SUMIFS(Table1[Rabies Vaccine Doses],Table1[Date (YYYY-MM-DD)],"&gt;=2023/11/01", Table1[Date (YYYY-MM-DD)],"&lt;=2023/11/30")," ")</f>
        <v xml:space="preserve"> </v>
      </c>
      <c r="K5" t="str">
        <f>IF(SUMIFS(Table1[Rabies Vaccine Doses],Table1[Date (YYYY-MM-DD)],"&gt;=2023/12/01", Table1[Date (YYYY-MM-DD)],"&lt;=2023/12/31")&gt;0,SUMIFS(Table1[Rabies Vaccine Doses],Table1[Date (YYYY-MM-DD)],"&gt;=2023/12/01", Table1[Date (YYYY-MM-DD)],"&lt;=2023/12/31")," ")</f>
        <v xml:space="preserve"> </v>
      </c>
      <c r="L5" t="str">
        <f>IF(SUMIFS(Table1[Rabies Vaccine Doses],Table1[Date (YYYY-MM-DD)],"&gt;=2024/01/01", Table1[Date (YYYY-MM-DD)],"&lt;=2024/01/31")&gt;0,SUMIFS(Table1[Rabies Vaccine Doses],Table1[Date (YYYY-MM-DD)],"&gt;=2024/01/01", Table1[Date (YYYY-MM-DD)],"&lt;=2024/01/31")," ")</f>
        <v xml:space="preserve"> </v>
      </c>
      <c r="M5" t="str">
        <f>IF(SUMIFS(Table1[Rabies Vaccine Doses],Table1[Date (YYYY-MM-DD)],"&gt;=2024/02/01", Table1[Date (YYYY-MM-DD)],"&lt;=2024/02/29")&gt;0,SUMIFS(Table1[Rabies Vaccine Doses],Table1[Date (YYYY-MM-DD)],"&gt;=2024/02/01", Table1[Date (YYYY-MM-DD)],"&lt;=2024/02/29")," ")</f>
        <v xml:space="preserve"> </v>
      </c>
    </row>
    <row r="6" spans="1:13" x14ac:dyDescent="0.45">
      <c r="B6" t="s">
        <v>19</v>
      </c>
      <c r="C6" s="10"/>
      <c r="D6" t="str">
        <f>IF(SUMIFS(Table1[DAPP2 Vaccine Doses],Table1[Date (YYYY-MM-DD)],"&gt;=2023/05/01",Table1[Date (YYYY-MM-DD)],"&lt;=2023/05/31")&gt;0,SUMIFS(Table1[DAPP2 Vaccine Doses],Table1[Date (YYYY-MM-DD)],"&gt;=2023/05/01",Table1[Date (YYYY-MM-DD)],"&lt;=2023/05/31")," ")</f>
        <v xml:space="preserve"> </v>
      </c>
      <c r="E6" t="str">
        <f>IF(SUMIFS(Table1[DAPP2 Vaccine Doses],Table1[Date (YYYY-MM-DD)],"&gt;=2023/06/01",Table1[Date (YYYY-MM-DD)],"&lt;=2023/06/30")&gt;0,SUMIFS(Table1[DAPP2 Vaccine Doses],Table1[Date (YYYY-MM-DD)],"&gt;=2023/06/01",Table1[Date (YYYY-MM-DD)],"&lt;=2023/06/30")," ")</f>
        <v xml:space="preserve"> </v>
      </c>
      <c r="F6" t="str">
        <f>IF(SUMIFS(Table1[DAPP2 Vaccine Doses],Table1[Date (YYYY-MM-DD)],"&gt;=2023/07/01",Table1[Date (YYYY-MM-DD)],"&lt;=2023/07/31")&gt;0,SUMIFS(Table1[DAPP2 Vaccine Doses],Table1[Date (YYYY-MM-DD)],"&gt;=2023/07/01",Table1[Date (YYYY-MM-DD)],"&lt;=2023/07/31")," ")</f>
        <v xml:space="preserve"> </v>
      </c>
      <c r="G6" t="str">
        <f>IF(SUMIFS(Table1[DAPP2 Vaccine Doses],Table1[Date (YYYY-MM-DD)],"&gt;=2023/08/01",Table1[Date (YYYY-MM-DD)],"&lt;=2023/08/31")&gt;0,SUMIFS(Table1[DAPP2 Vaccine Doses],Table1[Date (YYYY-MM-DD)],"&gt;=2023/08/01",Table1[Date (YYYY-MM-DD)],"&lt;=2023/08/31")," ")</f>
        <v xml:space="preserve"> </v>
      </c>
      <c r="H6" t="str">
        <f>IF(SUMIFS(Table1[DAPP2 Vaccine Doses],Table1[Date (YYYY-MM-DD)],"&gt;=2023/09/01",Table1[Date (YYYY-MM-DD)],"&lt;=2023/09/30")&gt;0,SUMIFS(Table1[DAPP2 Vaccine Doses],Table1[Date (YYYY-MM-DD)],"&gt;=2023/09/01",Table1[Date (YYYY-MM-DD)],"&lt;=2023/09/30")," ")</f>
        <v xml:space="preserve"> </v>
      </c>
      <c r="I6" t="str">
        <f>IF(SUMIFS(Table1[DAPP2 Vaccine Doses],Table1[Date (YYYY-MM-DD)],"&gt;=2023/10/01",Table1[Date (YYYY-MM-DD)],"&lt;=2023/10/31")&gt;0,SUMIFS(Table1[DAPP2 Vaccine Doses],Table1[Date (YYYY-MM-DD)],"&gt;=2023/10/01",Table1[Date (YYYY-MM-DD)],"&lt;=2023/10/31")," ")</f>
        <v xml:space="preserve"> </v>
      </c>
      <c r="J6" t="str">
        <f>IF(SUMIFS(Table1[DAPP2 Vaccine Doses],Table1[Date (YYYY-MM-DD)],"&gt;=2023/11/01",Table1[Date (YYYY-MM-DD)],"&lt;=2023/11/30")&gt;0,SUMIFS(Table1[DAPP2 Vaccine Doses],Table1[Date (YYYY-MM-DD)],"&gt;=2023/11/01",Table1[Date (YYYY-MM-DD)],"&lt;=2023/11/30")," ")</f>
        <v xml:space="preserve"> </v>
      </c>
      <c r="K6" t="str">
        <f>IF(SUMIFS(Table1[DAPP2 Vaccine Doses],Table1[Date (YYYY-MM-DD)],"&gt;=2023/12/01",Table1[Date (YYYY-MM-DD)],"&lt;=2023/12/31")&gt;0,SUMIFS(Table1[DAPP2 Vaccine Doses],Table1[Date (YYYY-MM-DD)],"&gt;=2023/12/01",Table1[Date (YYYY-MM-DD)],"&lt;=2023/12/31")," ")</f>
        <v xml:space="preserve"> </v>
      </c>
      <c r="L6" t="str">
        <f>IF(SUMIFS(Table1[DAPP2 Vaccine Doses],Table1[Date (YYYY-MM-DD)],"&gt;=2024/01/01",Table1[Date (YYYY-MM-DD)],"&lt;=2024/01/31")&gt;0,SUMIFS(Table1[DAPP2 Vaccine Doses],Table1[Date (YYYY-MM-DD)],"&gt;=2024/01/01",Table1[Date (YYYY-MM-DD)],"&lt;=2024/01/31")," ")</f>
        <v xml:space="preserve"> </v>
      </c>
      <c r="M6" t="str">
        <f>IF(SUMIFS(Table1[DAPP2 Vaccine Doses],Table1[Date (YYYY-MM-DD)],"&gt;=2024/02/01",Table1[Date (YYYY-MM-DD)],"&lt;=2024/02/29")&gt;0,SUMIFS(Table1[DAPP2 Vaccine Doses],Table1[Date (YYYY-MM-DD)],"&gt;=2024/02/01",Table1[Date (YYYY-MM-DD)],"&lt;=2024/02/29")," ")</f>
        <v xml:space="preserve"> </v>
      </c>
    </row>
    <row r="7" spans="1:13" x14ac:dyDescent="0.45">
      <c r="A7" s="4">
        <v>2</v>
      </c>
      <c r="B7" s="4" t="s">
        <v>20</v>
      </c>
    </row>
    <row r="8" spans="1:13" x14ac:dyDescent="0.45">
      <c r="B8" t="s">
        <v>18</v>
      </c>
      <c r="C8" t="str">
        <f>IF(SUMIFS(Table1[Rabies Vaccine Doses],Table1[Date (YYYY-MM-DD)],"&gt;=2023/05/01", Table1[Date (YYYY-MM-DD)],"&lt;=2023/05/31")&gt;0,SUMIFS(Table1[Rabies Vaccine Doses],Table1[Date (YYYY-MM-DD)],"&gt;=2023/05/01", Table1[Date (YYYY-MM-DD)],"&lt;=2023/05/31")," ")</f>
        <v xml:space="preserve"> </v>
      </c>
      <c r="D8" t="str">
        <f>IF(SUMIFS(Table1[Rabies Vaccine Doses],Table1[Date (YYYY-MM-DD)],"&gt;=2023/06/01", Table1[Date (YYYY-MM-DD)],"&lt;=2023/06/30")&gt;0,SUMIFS(Table1[Rabies Vaccine Doses],Table1[Date (YYYY-MM-DD)],"&gt;=2023/06/01", Table1[Date (YYYY-MM-DD)],"&lt;=2023/06/30")," ")</f>
        <v xml:space="preserve"> </v>
      </c>
      <c r="E8" t="str">
        <f>IF(SUMIFS(Table1[Rabies Vaccine Doses],Table1[Date (YYYY-MM-DD)],"&gt;=2023/07/01", Table1[Date (YYYY-MM-DD)],"&lt;=2023/07/31")&gt;0,SUMIFS(Table1[Rabies Vaccine Doses],Table1[Date (YYYY-MM-DD)],"&gt;=2023/07/01", Table1[Date (YYYY-MM-DD)],"&lt;=2023/07/31")," ")</f>
        <v xml:space="preserve"> </v>
      </c>
      <c r="F8" t="str">
        <f>IF(SUMIFS(Table1[Rabies Vaccine Doses],Table1[Date (YYYY-MM-DD)],"&gt;=2023/08/01", Table1[Date (YYYY-MM-DD)],"&lt;=2023/08/31")&gt;0,SUMIFS(Table1[Rabies Vaccine Doses],Table1[Date (YYYY-MM-DD)],"&gt;=2023/08/01", Table1[Date (YYYY-MM-DD)],"&lt;=2023/08/31")," ")</f>
        <v xml:space="preserve"> </v>
      </c>
      <c r="G8" t="str">
        <f>IF(SUMIFS(Table1[Rabies Vaccine Doses],Table1[Date (YYYY-MM-DD)],"&gt;=2023/09/01", Table1[Date (YYYY-MM-DD)],"&lt;=2023/09/30")&gt;0,SUMIFS(Table1[Rabies Vaccine Doses],Table1[Date (YYYY-MM-DD)],"&gt;=2023/09/01", Table1[Date (YYYY-MM-DD)],"&lt;=2023/09/30")," ")</f>
        <v xml:space="preserve"> </v>
      </c>
      <c r="H8" t="str">
        <f>IF(SUMIFS(Table1[Rabies Vaccine Doses],Table1[Date (YYYY-MM-DD)],"&gt;=2023/10/01", Table1[Date (YYYY-MM-DD)],"&lt;=2023/10/31")&gt;0,SUMIFS(Table1[Rabies Vaccine Doses],Table1[Date (YYYY-MM-DD)],"&gt;=2023/10/01", Table1[Date (YYYY-MM-DD)],"&lt;=2023/10/31")," ")</f>
        <v xml:space="preserve"> </v>
      </c>
      <c r="I8" t="str">
        <f>IF(SUMIFS(Table1[Rabies Vaccine Doses],Table1[Date (YYYY-MM-DD)],"&gt;=2023/11/01", Table1[Date (YYYY-MM-DD)],"&lt;=2023/11/30")&gt;0,SUMIFS(Table1[Rabies Vaccine Doses],Table1[Date (YYYY-MM-DD)],"&gt;=2023/11/01", Table1[Date (YYYY-MM-DD)],"&lt;=2023/11/30")," ")</f>
        <v xml:space="preserve"> </v>
      </c>
      <c r="J8" t="str">
        <f>IF(SUMIFS(Table1[Rabies Vaccine Doses],Table1[Date (YYYY-MM-DD)],"&gt;=2023/12/01", Table1[Date (YYYY-MM-DD)],"&lt;=2023/12/31")&gt;0,SUMIFS(Table1[Rabies Vaccine Doses],Table1[Date (YYYY-MM-DD)],"&gt;=2023/12/01", Table1[Date (YYYY-MM-DD)],"&lt;=2023/12/31")," ")</f>
        <v xml:space="preserve"> </v>
      </c>
      <c r="K8" t="str">
        <f>IF(SUMIFS(Table1[Rabies Vaccine Doses],Table1[Date (YYYY-MM-DD)],"&gt;=2024/01/01", Table1[Date (YYYY-MM-DD)],"&lt;=2024/01/31")&gt;0,SUMIFS(Table1[Rabies Vaccine Doses],Table1[Date (YYYY-MM-DD)],"&gt;=2024/01/01", Table1[Date (YYYY-MM-DD)],"&lt;=2024/01/31")," ")</f>
        <v xml:space="preserve"> </v>
      </c>
      <c r="L8" t="str">
        <f>IF(SUMIFS(Table1[Rabies Vaccine Doses],Table1[Date (YYYY-MM-DD)],"&gt;=2024/02/01", Table1[Date (YYYY-MM-DD)],"&lt;=2024/02/29")&gt;0,SUMIFS(Table1[Rabies Vaccine Doses],Table1[Date (YYYY-MM-DD)],"&gt;=2024/02/01", Table1[Date (YYYY-MM-DD)],"&lt;=2024/02/29")," ")</f>
        <v xml:space="preserve"> </v>
      </c>
      <c r="M8" t="str">
        <f>IF(SUMIFS(Table1[Rabies Vaccine Doses],Table1[Date (YYYY-MM-DD)],"&gt;=2024/03/01", Table1[Date (YYYY-MM-DD)],"&lt;=2024/03/31")&gt;0,SUMIFS(Table1[Rabies Vaccine Doses],Table1[Date (YYYY-MM-DD)],"&gt;=2024/03/01", Table1[Date (YYYY-MM-DD)],"&lt;=2024/03/31")," ")</f>
        <v xml:space="preserve"> </v>
      </c>
    </row>
    <row r="9" spans="1:13" x14ac:dyDescent="0.45">
      <c r="B9" t="s">
        <v>19</v>
      </c>
      <c r="C9" t="str">
        <f>IF(SUMIFS(Table1[DAPP2 Vaccine Doses],Table1[Date (YYYY-MM-DD)],"&gt;=2023/05/01",Table1[Date (YYYY-MM-DD)],"&lt;=2023/05/31")&gt;0,SUMIFS(Table1[DAPP2 Vaccine Doses],Table1[Date (YYYY-MM-DD)],"&gt;=2023/05/01",Table1[Date (YYYY-MM-DD)],"&lt;=2023/05/31")," ")</f>
        <v xml:space="preserve"> </v>
      </c>
      <c r="D9" t="str">
        <f>IF(SUMIFS(Table1[DAPP2 Vaccine Doses],Table1[Date (YYYY-MM-DD)],"&gt;=2023/06/01",Table1[Date (YYYY-MM-DD)],"&lt;=2023/06/30")&gt;0,SUMIFS(Table1[DAPP2 Vaccine Doses],Table1[Date (YYYY-MM-DD)],"&gt;=2023/06/01",Table1[Date (YYYY-MM-DD)],"&lt;=2023/06/30")," ")</f>
        <v xml:space="preserve"> </v>
      </c>
      <c r="E9" t="str">
        <f>IF(SUMIFS(Table1[DAPP2 Vaccine Doses],Table1[Date (YYYY-MM-DD)],"&gt;=2023/07/01",Table1[Date (YYYY-MM-DD)],"&lt;=2023/07/31")&gt;0,SUMIFS(Table1[DAPP2 Vaccine Doses],Table1[Date (YYYY-MM-DD)],"&gt;=2023/07/01",Table1[Date (YYYY-MM-DD)],"&lt;=2023/07/31")," ")</f>
        <v xml:space="preserve"> </v>
      </c>
      <c r="F9" t="str">
        <f>IF(SUMIFS(Table1[DAPP2 Vaccine Doses],Table1[Date (YYYY-MM-DD)],"&gt;=2023/08/01",Table1[Date (YYYY-MM-DD)],"&lt;=2023/08/31")&gt;0,SUMIFS(Table1[DAPP2 Vaccine Doses],Table1[Date (YYYY-MM-DD)],"&gt;=2023/08/01",Table1[Date (YYYY-MM-DD)],"&lt;=2023/08/31")," ")</f>
        <v xml:space="preserve"> </v>
      </c>
      <c r="G9" t="str">
        <f>IF(SUMIFS(Table1[DAPP2 Vaccine Doses],Table1[Date (YYYY-MM-DD)],"&gt;=2023/09/01",Table1[Date (YYYY-MM-DD)],"&lt;=2023/09/30")&gt;0,SUMIFS(Table1[DAPP2 Vaccine Doses],Table1[Date (YYYY-MM-DD)],"&gt;=2023/09/01",Table1[Date (YYYY-MM-DD)],"&lt;=2023/09/30")," ")</f>
        <v xml:space="preserve"> </v>
      </c>
      <c r="H9" t="str">
        <f>IF(SUMIFS(Table1[DAPP2 Vaccine Doses],Table1[Date (YYYY-MM-DD)],"&gt;=2023/10/01",Table1[Date (YYYY-MM-DD)],"&lt;=2023/10/31")&gt;0,SUMIFS(Table1[DAPP2 Vaccine Doses],Table1[Date (YYYY-MM-DD)],"&gt;=2023/10/01",Table1[Date (YYYY-MM-DD)],"&lt;=2023/10/31")," ")</f>
        <v xml:space="preserve"> </v>
      </c>
      <c r="I9" t="str">
        <f>IF(SUMIFS(Table1[DAPP2 Vaccine Doses],Table1[Date (YYYY-MM-DD)],"&gt;=2023/11/01",Table1[Date (YYYY-MM-DD)],"&lt;=2023/11/30")&gt;0,SUMIFS(Table1[DAPP2 Vaccine Doses],Table1[Date (YYYY-MM-DD)],"&gt;=2023/11/01",Table1[Date (YYYY-MM-DD)],"&lt;=2023/11/30")," ")</f>
        <v xml:space="preserve"> </v>
      </c>
      <c r="J9" t="str">
        <f>IF(SUMIFS(Table1[DAPP2 Vaccine Doses],Table1[Date (YYYY-MM-DD)],"&gt;=2023/12/01",Table1[Date (YYYY-MM-DD)],"&lt;=2023/12/31")&gt;0,SUMIFS(Table1[DAPP2 Vaccine Doses],Table1[Date (YYYY-MM-DD)],"&gt;=2023/12/01",Table1[Date (YYYY-MM-DD)],"&lt;=2023/12/31")," ")</f>
        <v xml:space="preserve"> </v>
      </c>
      <c r="K9" t="str">
        <f>IF(SUMIFS(Table1[DAPP2 Vaccine Doses],Table1[Date (YYYY-MM-DD)],"&gt;=2024/01/01",Table1[Date (YYYY-MM-DD)],"&lt;=2024/01/31")&gt;0,SUMIFS(Table1[DAPP2 Vaccine Doses],Table1[Date (YYYY-MM-DD)],"&gt;=2024/01/01",Table1[Date (YYYY-MM-DD)],"&lt;=2024/01/31")," ")</f>
        <v xml:space="preserve"> </v>
      </c>
      <c r="L9" t="str">
        <f>IF(SUMIFS(Table1[DAPP2 Vaccine Doses],Table1[Date (YYYY-MM-DD)],"&gt;=2024/02/01",Table1[Date (YYYY-MM-DD)],"&lt;=2024/02/29")&gt;0,SUMIFS(Table1[DAPP2 Vaccine Doses],Table1[Date (YYYY-MM-DD)],"&gt;=2024/02/01",Table1[Date (YYYY-MM-DD)],"&lt;=2024/02/29")," ")</f>
        <v xml:space="preserve"> </v>
      </c>
      <c r="M9" t="str">
        <f>IF(SUMIFS(Table1[DAPP2 Vaccine Doses],Table1[Date (YYYY-MM-DD)],"&gt;=2024/03/01",Table1[Date (YYYY-MM-DD)],"&lt;=2024/03/31")&gt;0,SUMIFS(Table1[DAPP2 Vaccine Doses],Table1[Date (YYYY-MM-DD)],"&gt;=2024/03/01",Table1[Date (YYYY-MM-DD)],"&lt;=2024/03/31")," ")</f>
        <v xml:space="preserve"> </v>
      </c>
    </row>
    <row r="10" spans="1:13" ht="28.5" x14ac:dyDescent="0.45">
      <c r="A10" s="4">
        <v>3</v>
      </c>
      <c r="B10" s="3" t="s">
        <v>34</v>
      </c>
      <c r="C10" s="5">
        <f>C1</f>
        <v>45047</v>
      </c>
      <c r="D10" s="5">
        <f t="shared" ref="D10:M10" si="0">D1</f>
        <v>45078</v>
      </c>
      <c r="E10" s="5">
        <f t="shared" si="0"/>
        <v>45108</v>
      </c>
      <c r="F10" s="5">
        <f t="shared" si="0"/>
        <v>45139</v>
      </c>
      <c r="G10" s="5">
        <f t="shared" si="0"/>
        <v>45170</v>
      </c>
      <c r="H10" s="5">
        <f t="shared" si="0"/>
        <v>45200</v>
      </c>
      <c r="I10" s="5">
        <f t="shared" si="0"/>
        <v>45231</v>
      </c>
      <c r="J10" s="5">
        <f t="shared" si="0"/>
        <v>45261</v>
      </c>
      <c r="K10" s="5">
        <f t="shared" si="0"/>
        <v>45292</v>
      </c>
      <c r="L10" s="5">
        <f t="shared" si="0"/>
        <v>45323</v>
      </c>
      <c r="M10" s="5">
        <f t="shared" si="0"/>
        <v>45352</v>
      </c>
    </row>
    <row r="11" spans="1:13" x14ac:dyDescent="0.45">
      <c r="B11" t="s">
        <v>21</v>
      </c>
      <c r="C11" t="str">
        <f>IF(ISNUMBER(C8),C5-C8," ")</f>
        <v xml:space="preserve"> </v>
      </c>
      <c r="D11" t="str">
        <f t="shared" ref="D11:M12" si="1">IF(ISNUMBER(D8),D5-D8," ")</f>
        <v xml:space="preserve"> </v>
      </c>
      <c r="E11" t="str">
        <f t="shared" si="1"/>
        <v xml:space="preserve"> </v>
      </c>
      <c r="F11" t="str">
        <f t="shared" si="1"/>
        <v xml:space="preserve"> </v>
      </c>
      <c r="G11" t="str">
        <f t="shared" si="1"/>
        <v xml:space="preserve"> </v>
      </c>
      <c r="H11" t="str">
        <f t="shared" si="1"/>
        <v xml:space="preserve"> </v>
      </c>
      <c r="I11" t="str">
        <f t="shared" si="1"/>
        <v xml:space="preserve"> </v>
      </c>
      <c r="J11" t="str">
        <f t="shared" si="1"/>
        <v xml:space="preserve"> </v>
      </c>
      <c r="K11" t="str">
        <f t="shared" si="1"/>
        <v xml:space="preserve"> </v>
      </c>
      <c r="L11" t="str">
        <f t="shared" si="1"/>
        <v xml:space="preserve"> </v>
      </c>
      <c r="M11" t="str">
        <f t="shared" si="1"/>
        <v xml:space="preserve"> </v>
      </c>
    </row>
    <row r="12" spans="1:13" x14ac:dyDescent="0.45">
      <c r="B12" t="s">
        <v>22</v>
      </c>
      <c r="C12" t="str">
        <f>IF(ISNUMBER(C9),C6-C9," ")</f>
        <v xml:space="preserve"> </v>
      </c>
      <c r="D12" t="str">
        <f t="shared" si="1"/>
        <v xml:space="preserve"> </v>
      </c>
      <c r="E12" t="str">
        <f t="shared" si="1"/>
        <v xml:space="preserve"> </v>
      </c>
      <c r="F12" t="str">
        <f t="shared" si="1"/>
        <v xml:space="preserve"> </v>
      </c>
      <c r="G12" t="str">
        <f t="shared" si="1"/>
        <v xml:space="preserve"> </v>
      </c>
      <c r="H12" t="str">
        <f t="shared" si="1"/>
        <v xml:space="preserve"> </v>
      </c>
      <c r="I12" t="str">
        <f t="shared" si="1"/>
        <v xml:space="preserve"> </v>
      </c>
      <c r="J12" t="str">
        <f t="shared" si="1"/>
        <v xml:space="preserve"> </v>
      </c>
      <c r="K12" t="str">
        <f t="shared" si="1"/>
        <v xml:space="preserve"> </v>
      </c>
      <c r="L12" t="str">
        <f t="shared" si="1"/>
        <v xml:space="preserve"> </v>
      </c>
      <c r="M12" t="str">
        <f t="shared" si="1"/>
        <v xml:space="preserve"> </v>
      </c>
    </row>
    <row r="13" spans="1:13" x14ac:dyDescent="0.45">
      <c r="A13" s="4" t="s">
        <v>23</v>
      </c>
      <c r="B13" s="6"/>
    </row>
    <row r="14" spans="1:13" x14ac:dyDescent="0.45">
      <c r="A14" s="4"/>
      <c r="B14" t="s">
        <v>24</v>
      </c>
      <c r="C14">
        <f>SUMIFS(Table2[Rabies Amount Administered ('# of doses)],Table2[Date (YYYY-MM-DD)],"&gt;=2023-05-01",Table2[Date (YYYY-MM-DD)],"&lt;=2023-05-31")</f>
        <v>0</v>
      </c>
      <c r="D14">
        <f>SUMIFS(Table2[Rabies Amount Administered ('# of doses)],Table2[Date (YYYY-MM-DD)],"&gt;=2023-06-01",Table2[Date (YYYY-MM-DD)],"&lt;=2023-06-30")</f>
        <v>0</v>
      </c>
      <c r="E14">
        <f>SUMIFS(Table2[Rabies Amount Administered ('# of doses)],Table2[Date (YYYY-MM-DD)],"&gt;=2023-07-01",Table2[Date (YYYY-MM-DD)],"&lt;=2023-07-31")</f>
        <v>0</v>
      </c>
      <c r="F14">
        <f>SUMIFS(Table2[Rabies Amount Administered ('# of doses)],Table2[Date (YYYY-MM-DD)],"&gt;=2023-08-01",Table2[Date (YYYY-MM-DD)],"&lt;=2023-08-31")</f>
        <v>0</v>
      </c>
      <c r="G14">
        <f>SUMIFS(Table2[Rabies Amount Administered ('# of doses)],Table2[Date (YYYY-MM-DD)],"&gt;=2023-09-01",Table2[Date (YYYY-MM-DD)],"&lt;=2023-09-30")</f>
        <v>0</v>
      </c>
      <c r="H14">
        <f>SUMIFS(Table2[Rabies Amount Administered ('# of doses)],Table2[Date (YYYY-MM-DD)],"&gt;=2023-10-01",Table2[Date (YYYY-MM-DD)],"&lt;=2023-10-30")</f>
        <v>0</v>
      </c>
      <c r="I14">
        <f>SUMIFS(Table2[Rabies Amount Administered ('# of doses)],Table2[Date (YYYY-MM-DD)],"&gt;=2023-11-01",Table2[Date (YYYY-MM-DD)],"&lt;=2023-11-30")</f>
        <v>0</v>
      </c>
      <c r="J14">
        <f>SUMIFS(Table2[Rabies Amount Administered ('# of doses)],Table2[Date (YYYY-MM-DD)],"&gt;=2023-12-01",Table2[Date (YYYY-MM-DD)],"&lt;=2023-12-31")</f>
        <v>0</v>
      </c>
      <c r="K14">
        <f>SUMIFS(Table2[Rabies Amount Administered ('# of doses)],Table2[Date (YYYY-MM-DD)],"&gt;=2024-01-01",Table2[Date (YYYY-MM-DD)],"&lt;=2024-01-31")</f>
        <v>0</v>
      </c>
      <c r="L14">
        <f>SUMIFS(Table2[Rabies Amount Administered ('# of doses)],Table2[Date (YYYY-MM-DD)],"&gt;=2024-02-01",Table2[Date (YYYY-MM-DD)],"&lt;=2024-02-29")</f>
        <v>0</v>
      </c>
      <c r="M14">
        <f>SUMIFS(Table2[Rabies Amount Administered ('# of doses)],Table2[Date (YYYY-MM-DD)],"&gt;=2024-03-01",Table2[Date (YYYY-MM-DD)],"&lt;=2024-03-31")</f>
        <v>0</v>
      </c>
    </row>
    <row r="15" spans="1:13" x14ac:dyDescent="0.45">
      <c r="A15" s="4"/>
      <c r="B15" t="s">
        <v>25</v>
      </c>
      <c r="C15">
        <f>SUMIFS(Table2[DAPP administered ('# of doses)],Table2[Date (YYYY-MM-DD)],"&gt;=2023-05-01",Table2[Date (YYYY-MM-DD)],"&lt;=2023-05-31")</f>
        <v>0</v>
      </c>
      <c r="D15">
        <f>SUMIFS(Table2[DAPP administered ('# of doses)],Table2[Date (YYYY-MM-DD)],"&gt;=2023-06-01",Table2[Date (YYYY-MM-DD)],"&lt;=2023-06-30")</f>
        <v>0</v>
      </c>
      <c r="E15">
        <f>SUMIFS(Table2[DAPP administered ('# of doses)],Table2[Date (YYYY-MM-DD)],"&gt;=2023-07-01",Table2[Date (YYYY-MM-DD)],"&lt;=2023-07-31")</f>
        <v>0</v>
      </c>
      <c r="F15">
        <f>SUMIFS(Table2[DAPP administered ('# of doses)],Table2[Date (YYYY-MM-DD)],"&gt;=2023-08-01",Table2[Date (YYYY-MM-DD)],"&lt;=2023-08-31")</f>
        <v>0</v>
      </c>
      <c r="G15">
        <f>SUMIFS(Table2[DAPP administered ('# of doses)],Table2[Date (YYYY-MM-DD)],"&gt;=2023-09-01",Table2[Date (YYYY-MM-DD)],"&lt;=2023-09-30")</f>
        <v>0</v>
      </c>
      <c r="H15">
        <f>SUMIFS(Table2[DAPP administered ('# of doses)],Table2[Date (YYYY-MM-DD)],"&gt;=2023-10-01",Table2[Date (YYYY-MM-DD)],"&lt;=2023-10-30")</f>
        <v>0</v>
      </c>
      <c r="I15">
        <f>SUMIFS(Table2[DAPP administered ('# of doses)],Table2[Date (YYYY-MM-DD)],"&gt;=2023-11-01",Table2[Date (YYYY-MM-DD)],"&lt;=2023-11-30")</f>
        <v>0</v>
      </c>
      <c r="J15">
        <f>SUMIFS(Table2[DAPP administered ('# of doses)],Table2[Date (YYYY-MM-DD)],"&gt;=2023-12-01",Table2[Date (YYYY-MM-DD)],"&lt;=2023-12-31")</f>
        <v>0</v>
      </c>
      <c r="K15">
        <f>SUMIFS(Table2[DAPP administered ('# of doses)],Table2[Date (YYYY-MM-DD)],"&gt;=2024-01-01",Table2[Date (YYYY-MM-DD)],"&lt;=2024-01-31")</f>
        <v>0</v>
      </c>
      <c r="L15">
        <f>SUMIFS(Table2[DAPP administered ('# of doses)],Table2[Date (YYYY-MM-DD)],"&gt;=2024-02-01",Table2[Date (YYYY-MM-DD)],"&lt;=2024-02-29")</f>
        <v>0</v>
      </c>
      <c r="M15">
        <f>SUMIFS(Table2[DAPP administered ('# of doses)],Table2[Date (YYYY-MM-DD)],"&gt;=2024-03-01",Table2[Date (YYYY-MM-DD)],"&lt;=2024-03-31")</f>
        <v>0</v>
      </c>
    </row>
    <row r="16" spans="1:13" x14ac:dyDescent="0.45">
      <c r="A16" s="4" t="s">
        <v>35</v>
      </c>
      <c r="B16" s="6"/>
    </row>
    <row r="17" spans="1:13" x14ac:dyDescent="0.45">
      <c r="A17" s="4"/>
      <c r="B17" t="s">
        <v>24</v>
      </c>
      <c r="C17">
        <f>SUMIFS(Table3[Number of Rabies Vaccines received],Table3[Date (YYYY-MM-DD)],"&gt;=2023-05-01",Table3[Date (YYYY-MM-DD)],"&lt;=2023-05-31")</f>
        <v>0</v>
      </c>
      <c r="D17">
        <f>SUMIFS(Table3[Number of Rabies Vaccines received],Table3[Date (YYYY-MM-DD)],"&gt;=2023-06-01",Table3[Date (YYYY-MM-DD)],"&lt;=2023-06-30")</f>
        <v>0</v>
      </c>
      <c r="E17">
        <f>SUMIFS(Table3[Number of Rabies Vaccines received],Table3[Date (YYYY-MM-DD)],"&gt;=2023-07-01",Table3[Date (YYYY-MM-DD)],"&lt;=2023-07-31")</f>
        <v>0</v>
      </c>
      <c r="F17">
        <f>SUMIFS(Table3[Number of Rabies Vaccines received],Table3[Date (YYYY-MM-DD)],"&gt;=2023-08-01",Table3[Date (YYYY-MM-DD)],"&lt;=2023-08-31")</f>
        <v>0</v>
      </c>
      <c r="G17">
        <f>SUMIFS(Table3[Number of Rabies Vaccines received],Table3[Date (YYYY-MM-DD)],"&gt;=2023-09-01",Table3[Date (YYYY-MM-DD)],"&lt;=2023-09-30")</f>
        <v>0</v>
      </c>
      <c r="H17">
        <f>SUMIFS(Table3[Number of Rabies Vaccines received],Table3[Date (YYYY-MM-DD)],"&gt;=2023-10-01",Table3[Date (YYYY-MM-DD)],"&lt;=2023-10-30")</f>
        <v>0</v>
      </c>
      <c r="I17">
        <f>SUMIFS(Table3[Number of Rabies Vaccines received],Table3[Date (YYYY-MM-DD)],"&gt;=2023-11-01",Table3[Date (YYYY-MM-DD)],"&lt;=2023-11-30")</f>
        <v>0</v>
      </c>
      <c r="J17">
        <f>SUMIFS(Table3[Number of Rabies Vaccines received],Table3[Date (YYYY-MM-DD)],"&gt;=2023-12-01",Table3[Date (YYYY-MM-DD)],"&lt;=2023-12-31")</f>
        <v>0</v>
      </c>
      <c r="K17">
        <f>SUMIFS(Table3[Number of Rabies Vaccines received],Table3[Date (YYYY-MM-DD)],"&gt;=2024-01-01",Table3[Date (YYYY-MM-DD)],"&lt;=2024-01-31")</f>
        <v>0</v>
      </c>
      <c r="L17">
        <f>SUMIFS(Table3[Number of Rabies Vaccines received],Table3[Date (YYYY-MM-DD)],"&gt;=2024-02-01",Table3[Date (YYYY-MM-DD)],"&lt;=2024-02-29")</f>
        <v>0</v>
      </c>
      <c r="M17">
        <f>SUMIFS(Table3[Number of Rabies Vaccines received],Table3[Date (YYYY-MM-DD)],"&gt;=2024-03-01",Table3[Date (YYYY-MM-DD)],"&lt;=2024-03-31")</f>
        <v>0</v>
      </c>
    </row>
    <row r="18" spans="1:13" x14ac:dyDescent="0.45">
      <c r="A18" s="4"/>
      <c r="B18" t="s">
        <v>25</v>
      </c>
      <c r="C18">
        <f>SUMIFS(Table3[Number of DAPP received],Table3[Date (YYYY-MM-DD)],"&gt;=2023-05-01",Table3[Date (YYYY-MM-DD)],"&lt;=2023-05-31")</f>
        <v>0</v>
      </c>
      <c r="D18">
        <f>SUMIFS(Table3[Number of DAPP received],Table3[Date (YYYY-MM-DD)],"&gt;=2023-06-01",Table3[Date (YYYY-MM-DD)],"&lt;=2023-06-30")</f>
        <v>0</v>
      </c>
      <c r="E18">
        <f>SUMIFS(Table3[Number of DAPP received],Table3[Date (YYYY-MM-DD)],"&gt;=2023-07-01",Table3[Date (YYYY-MM-DD)],"&lt;=2023-07-31")</f>
        <v>0</v>
      </c>
      <c r="F18">
        <f>SUMIFS(Table3[Number of DAPP received],Table3[Date (YYYY-MM-DD)],"&gt;=2023-08-01",Table3[Date (YYYY-MM-DD)],"&lt;=2023-08-31")</f>
        <v>0</v>
      </c>
      <c r="G18">
        <f>SUMIFS(Table3[Number of DAPP received],Table3[Date (YYYY-MM-DD)],"&gt;=2023-09-01",Table3[Date (YYYY-MM-DD)],"&lt;=2023-09-30")</f>
        <v>0</v>
      </c>
      <c r="H18">
        <f>SUMIFS(Table3[Number of DAPP received],Table3[Date (YYYY-MM-DD)],"&gt;=2023-10-01",Table3[Date (YYYY-MM-DD)],"&lt;=2023-10-30")</f>
        <v>0</v>
      </c>
      <c r="I18">
        <f>SUMIFS(Table3[Number of DAPP received],Table3[Date (YYYY-MM-DD)],"&gt;=2023-11-01",Table3[Date (YYYY-MM-DD)],"&lt;=2023-11-30")</f>
        <v>0</v>
      </c>
      <c r="J18">
        <f>SUMIFS(Table3[Number of DAPP received],Table3[Date (YYYY-MM-DD)],"&gt;=2023-12-01",Table3[Date (YYYY-MM-DD)],"&lt;=2023-12-31")</f>
        <v>0</v>
      </c>
      <c r="K18">
        <f>SUMIFS(Table3[Number of DAPP received],Table3[Date (YYYY-MM-DD)],"&gt;=2024-01-01",Table3[Date (YYYY-MM-DD)],"&lt;=2024-01-31")</f>
        <v>0</v>
      </c>
      <c r="L18">
        <f>SUMIFS(Table3[Number of DAPP received],Table3[Date (YYYY-MM-DD)],"&gt;=2024-02-01",Table3[Date (YYYY-MM-DD)],"&lt;=2024-02-29")</f>
        <v>0</v>
      </c>
      <c r="M18">
        <f>SUMIFS(Table3[Number of DAPP received],Table3[Date (YYYY-MM-DD)],"&gt;=2024-03-01",Table3[Date (YYYY-MM-DD)],"&lt;=2024-03-31")</f>
        <v>0</v>
      </c>
    </row>
    <row r="19" spans="1:13" x14ac:dyDescent="0.45">
      <c r="A19" s="4" t="s">
        <v>26</v>
      </c>
    </row>
    <row r="20" spans="1:13" x14ac:dyDescent="0.45">
      <c r="B20" t="s">
        <v>27</v>
      </c>
      <c r="C20">
        <f>IF(ISNUMBER(C11),C11-C14+C17,0)</f>
        <v>0</v>
      </c>
      <c r="D20">
        <f t="shared" ref="D20:M21" si="2">IF(ISNUMBER(D11),D11-D14+D17,0)</f>
        <v>0</v>
      </c>
      <c r="E20">
        <f t="shared" si="2"/>
        <v>0</v>
      </c>
      <c r="F20">
        <f t="shared" si="2"/>
        <v>0</v>
      </c>
      <c r="G20">
        <f t="shared" si="2"/>
        <v>0</v>
      </c>
      <c r="H20">
        <f t="shared" si="2"/>
        <v>0</v>
      </c>
      <c r="I20">
        <f t="shared" si="2"/>
        <v>0</v>
      </c>
      <c r="J20">
        <f t="shared" si="2"/>
        <v>0</v>
      </c>
      <c r="K20">
        <f t="shared" si="2"/>
        <v>0</v>
      </c>
      <c r="L20">
        <f t="shared" si="2"/>
        <v>0</v>
      </c>
      <c r="M20">
        <f t="shared" si="2"/>
        <v>0</v>
      </c>
    </row>
    <row r="21" spans="1:13" x14ac:dyDescent="0.45">
      <c r="B21" t="s">
        <v>28</v>
      </c>
      <c r="C21">
        <f>IF(ISNUMBER(C12),C12-C15+C18,0)</f>
        <v>0</v>
      </c>
      <c r="D21">
        <f t="shared" si="2"/>
        <v>0</v>
      </c>
      <c r="E21">
        <f t="shared" si="2"/>
        <v>0</v>
      </c>
      <c r="F21">
        <f t="shared" si="2"/>
        <v>0</v>
      </c>
      <c r="G21">
        <f t="shared" si="2"/>
        <v>0</v>
      </c>
      <c r="H21">
        <f t="shared" si="2"/>
        <v>0</v>
      </c>
      <c r="I21">
        <f t="shared" si="2"/>
        <v>0</v>
      </c>
      <c r="J21">
        <f t="shared" si="2"/>
        <v>0</v>
      </c>
      <c r="K21">
        <f t="shared" si="2"/>
        <v>0</v>
      </c>
      <c r="L21">
        <f t="shared" si="2"/>
        <v>0</v>
      </c>
      <c r="M21">
        <f t="shared" si="2"/>
        <v>0</v>
      </c>
    </row>
    <row r="22" spans="1:13" x14ac:dyDescent="0.45">
      <c r="B22" s="7" t="s">
        <v>29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28.5" x14ac:dyDescent="0.45">
      <c r="B23" s="6" t="s">
        <v>30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45">
      <c r="A24" s="4" t="s">
        <v>31</v>
      </c>
    </row>
    <row r="25" spans="1:13" ht="42.75" x14ac:dyDescent="0.45">
      <c r="B25" s="1" t="s">
        <v>32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ht="28.5" x14ac:dyDescent="0.45">
      <c r="B26" s="1" t="s">
        <v>33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ht="28.5" x14ac:dyDescent="0.45">
      <c r="B27" s="1" t="s">
        <v>39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45">
      <c r="B28" s="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</sheetData>
  <conditionalFormatting sqref="C20:M21">
    <cfRule type="cellIs" dxfId="0" priority="1" operator="not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Physical Inventory</vt:lpstr>
      <vt:lpstr>Vaccine Usage</vt:lpstr>
      <vt:lpstr>Received Vaccine</vt:lpstr>
      <vt:lpstr>Reconcilation and Reporting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Harder, Ken (AGR)</dc:creator>
  <cp:lastModifiedBy>Corey Wilson</cp:lastModifiedBy>
  <dcterms:created xsi:type="dcterms:W3CDTF">2023-04-28T14:09:47Z</dcterms:created>
  <dcterms:modified xsi:type="dcterms:W3CDTF">2024-05-23T20:02:24Z</dcterms:modified>
</cp:coreProperties>
</file>